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ano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Q30" i="1" s="1"/>
  <c r="R24" i="1"/>
  <c r="Q24" i="1"/>
  <c r="S23" i="1"/>
  <c r="S24" i="1" s="1"/>
  <c r="R23" i="1"/>
  <c r="R25" i="1" l="1"/>
  <c r="Q27" i="1"/>
  <c r="Q29" i="1" s="1"/>
  <c r="G49" i="1"/>
  <c r="G51" i="1" s="1"/>
  <c r="F49" i="1"/>
  <c r="F51" i="1" s="1"/>
  <c r="E49" i="1"/>
  <c r="E51" i="1" s="1"/>
  <c r="D49" i="1"/>
  <c r="D51" i="1" s="1"/>
  <c r="C49" i="1"/>
  <c r="C51" i="1" s="1"/>
  <c r="G47" i="1"/>
  <c r="G50" i="1" s="1"/>
  <c r="F47" i="1"/>
  <c r="F50" i="1" s="1"/>
  <c r="E47" i="1"/>
  <c r="E50" i="1" s="1"/>
  <c r="D47" i="1"/>
  <c r="D50" i="1" s="1"/>
  <c r="C47" i="1"/>
  <c r="C50" i="1" s="1"/>
  <c r="H50" i="1" s="1"/>
  <c r="H51" i="1" l="1"/>
  <c r="Q32" i="1"/>
  <c r="Q31" i="1"/>
  <c r="R30" i="1"/>
  <c r="R27" i="1"/>
  <c r="R29" i="1" s="1"/>
  <c r="S25" i="1"/>
  <c r="C25" i="1"/>
  <c r="S30" i="1" l="1"/>
  <c r="S27" i="1"/>
  <c r="S29" i="1" s="1"/>
  <c r="R31" i="1"/>
  <c r="R32" i="1"/>
  <c r="C39" i="1"/>
  <c r="C24" i="1"/>
  <c r="C26" i="1" s="1"/>
  <c r="C31" i="1" s="1"/>
  <c r="G23" i="1"/>
  <c r="D22" i="1"/>
  <c r="D24" i="1" s="1"/>
  <c r="D26" i="1" s="1"/>
  <c r="D31" i="1" s="1"/>
  <c r="S32" i="1" l="1"/>
  <c r="S31" i="1"/>
  <c r="C27" i="1"/>
  <c r="D25" i="1"/>
  <c r="D27" i="1" s="1"/>
  <c r="E22" i="1"/>
  <c r="E25" i="1" l="1"/>
  <c r="E24" i="1"/>
  <c r="E26" i="1" s="1"/>
  <c r="E31" i="1" s="1"/>
  <c r="F22" i="1"/>
  <c r="E27" i="1" l="1"/>
  <c r="G22" i="1"/>
  <c r="F24" i="1"/>
  <c r="F26" i="1" s="1"/>
  <c r="F31" i="1" s="1"/>
  <c r="F25" i="1"/>
  <c r="F27" i="1" l="1"/>
  <c r="G24" i="1"/>
  <c r="G26" i="1" s="1"/>
  <c r="G25" i="1"/>
  <c r="C35" i="1" s="1"/>
  <c r="C36" i="1" l="1"/>
  <c r="C41" i="1" s="1"/>
  <c r="G31" i="1"/>
  <c r="G27" i="1"/>
</calcChain>
</file>

<file path=xl/comments1.xml><?xml version="1.0" encoding="utf-8"?>
<comments xmlns="http://schemas.openxmlformats.org/spreadsheetml/2006/main">
  <authors>
    <author>Docentes do ISEG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Docentes do ISEG:</t>
        </r>
        <r>
          <rPr>
            <sz val="9"/>
            <color indexed="81"/>
            <rFont val="Tahoma"/>
            <family val="2"/>
          </rPr>
          <t xml:space="preserve">
From the Working Capital map (investment in inventories of raw materials and final products, credits allowed to Clients - credits obtained from suppliers.</t>
        </r>
      </text>
    </comment>
  </commentList>
</comments>
</file>

<file path=xl/sharedStrings.xml><?xml version="1.0" encoding="utf-8"?>
<sst xmlns="http://schemas.openxmlformats.org/spreadsheetml/2006/main" count="60" uniqueCount="57">
  <si>
    <t>How to compute the WACC for the VF case?</t>
  </si>
  <si>
    <t>Given information:</t>
  </si>
  <si>
    <t xml:space="preserve">* share of own capital and external capital in year zero , respectivly </t>
  </si>
  <si>
    <t>40,2% and 59,8%</t>
  </si>
  <si>
    <t>* cost of the external capital (kd) is given 5%</t>
  </si>
  <si>
    <t>*interest rate of Teasure Bonds of Germany (at 6 years) is 3% by hyp.</t>
  </si>
  <si>
    <t>*Risk Premium of the market (historical risk premium of the market) ((RM-RF) is 6%</t>
  </si>
  <si>
    <t>*beta of similar firms are 1.15</t>
  </si>
  <si>
    <t xml:space="preserve">For this project the WACC accross time is computed this way </t>
  </si>
  <si>
    <t xml:space="preserve">year 0 </t>
  </si>
  <si>
    <t>1.Fixed Capital Invest</t>
  </si>
  <si>
    <t>2.Working Capital Invest</t>
  </si>
  <si>
    <t>3.Accumulated Investment</t>
  </si>
  <si>
    <t>5. Own Capital (4.-3.)</t>
  </si>
  <si>
    <t>wd</t>
  </si>
  <si>
    <t>ws</t>
  </si>
  <si>
    <t>verif (wd+ws=1)</t>
  </si>
  <si>
    <t>wd mean =</t>
  </si>
  <si>
    <t xml:space="preserve">ws mean = </t>
  </si>
  <si>
    <t>WACC=</t>
  </si>
  <si>
    <t>kd=</t>
  </si>
  <si>
    <t>ks=</t>
  </si>
  <si>
    <t>Kd=?</t>
  </si>
  <si>
    <t>Ks=?</t>
  </si>
  <si>
    <t>wd=?</t>
  </si>
  <si>
    <t>ws=?</t>
  </si>
  <si>
    <t>9.9%</t>
  </si>
  <si>
    <t>4.External Capital (D) at the bg yr</t>
  </si>
  <si>
    <t xml:space="preserve">Compute the specific WACC </t>
  </si>
  <si>
    <t>(for each yr)</t>
  </si>
  <si>
    <t xml:space="preserve">Compute the NPV using 2 methods:  </t>
  </si>
  <si>
    <t>WACC=7.5%</t>
  </si>
  <si>
    <t>WACC different by year</t>
  </si>
  <si>
    <t>Global (Total) Cash Flow</t>
  </si>
  <si>
    <t>discount coeff (wacc=7.5)</t>
  </si>
  <si>
    <t>discount coeff by years WACC</t>
  </si>
  <si>
    <t>Global (Total) Cash Flow disc WACC=7.5</t>
  </si>
  <si>
    <t>Global (Total) Cash Flow disc WACC per yr</t>
  </si>
  <si>
    <t>To facilitate the calculations without excel we compute the mean of the weights in order to compute the WACC</t>
  </si>
  <si>
    <t>EXAMPLE AVAILABLE ONLINE and SOLVED IN CLASS:</t>
  </si>
  <si>
    <t>EXERCISE A2 2nd Mid Term Test</t>
  </si>
  <si>
    <t>Ks=0.03+0.14=0.17</t>
  </si>
  <si>
    <t>kd=0.04</t>
  </si>
  <si>
    <t xml:space="preserve">Investment in Fixed Capital </t>
  </si>
  <si>
    <t>Assumption (by the student): payment of the debt will be done after year 2 (it means after the 3rd year)</t>
  </si>
  <si>
    <t xml:space="preserve">Working Capital </t>
  </si>
  <si>
    <t>Calculations:</t>
  </si>
  <si>
    <t xml:space="preserve">Investment in Working Capital </t>
  </si>
  <si>
    <t>Total investment per year</t>
  </si>
  <si>
    <t>Investment Accumulated</t>
  </si>
  <si>
    <t>External Capital(Debt)</t>
  </si>
  <si>
    <t xml:space="preserve">Own Capital </t>
  </si>
  <si>
    <t>weights:</t>
  </si>
  <si>
    <t>ws=</t>
  </si>
  <si>
    <t>wd=</t>
  </si>
  <si>
    <t>(control sum)</t>
  </si>
  <si>
    <t>WACC (specific)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</si>
</sst>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/>
    <xf numFmtId="9" fontId="0" fillId="2" borderId="0" xfId="0" applyNumberFormat="1" applyFill="1"/>
    <xf numFmtId="10" fontId="3" fillId="0" borderId="0" xfId="0" applyNumberFormat="1" applyFont="1"/>
    <xf numFmtId="0" fontId="3" fillId="0" borderId="0" xfId="0" applyFont="1"/>
    <xf numFmtId="0" fontId="0" fillId="2" borderId="0" xfId="0" applyFill="1"/>
    <xf numFmtId="0" fontId="1" fillId="2" borderId="0" xfId="0" applyFont="1" applyFill="1"/>
    <xf numFmtId="9" fontId="0" fillId="0" borderId="0" xfId="0" applyNumberFormat="1"/>
    <xf numFmtId="0" fontId="7" fillId="0" borderId="0" xfId="0" applyFont="1"/>
    <xf numFmtId="0" fontId="8" fillId="0" borderId="0" xfId="0" applyFont="1"/>
    <xf numFmtId="0" fontId="4" fillId="2" borderId="0" xfId="0" applyFont="1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9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25</xdr:col>
      <xdr:colOff>22860</xdr:colOff>
      <xdr:row>13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365760"/>
          <a:ext cx="794766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51"/>
  <sheetViews>
    <sheetView tabSelected="1" topLeftCell="J13" zoomScaleNormal="100" workbookViewId="0">
      <selection activeCell="C13" sqref="C13"/>
    </sheetView>
  </sheetViews>
  <sheetFormatPr defaultRowHeight="15" x14ac:dyDescent="0.25"/>
  <cols>
    <col min="1" max="1" width="1.5703125" customWidth="1"/>
    <col min="2" max="2" width="37.140625" customWidth="1"/>
  </cols>
  <sheetData>
    <row r="1" spans="2:16" x14ac:dyDescent="0.25">
      <c r="B1" s="1" t="s">
        <v>39</v>
      </c>
      <c r="C1" s="1"/>
      <c r="M1" s="14" t="s">
        <v>40</v>
      </c>
      <c r="N1" s="13"/>
      <c r="O1" s="13"/>
      <c r="P1" s="13"/>
    </row>
    <row r="2" spans="2:16" x14ac:dyDescent="0.25">
      <c r="B2" s="7" t="s">
        <v>0</v>
      </c>
      <c r="C2" s="7"/>
      <c r="D2" s="7"/>
    </row>
    <row r="4" spans="2:16" x14ac:dyDescent="0.25">
      <c r="B4" t="s">
        <v>1</v>
      </c>
    </row>
    <row r="5" spans="2:16" x14ac:dyDescent="0.25">
      <c r="B5" t="s">
        <v>2</v>
      </c>
    </row>
    <row r="6" spans="2:16" x14ac:dyDescent="0.25">
      <c r="B6" t="s">
        <v>3</v>
      </c>
    </row>
    <row r="8" spans="2:16" x14ac:dyDescent="0.25">
      <c r="B8" t="s">
        <v>4</v>
      </c>
    </row>
    <row r="9" spans="2:16" x14ac:dyDescent="0.25">
      <c r="B9" t="s">
        <v>5</v>
      </c>
    </row>
    <row r="10" spans="2:16" x14ac:dyDescent="0.25">
      <c r="B10" t="s">
        <v>6</v>
      </c>
    </row>
    <row r="12" spans="2:16" x14ac:dyDescent="0.25">
      <c r="B12" t="s">
        <v>7</v>
      </c>
    </row>
    <row r="13" spans="2:16" x14ac:dyDescent="0.25">
      <c r="B13" s="6" t="s">
        <v>22</v>
      </c>
      <c r="C13" s="8">
        <v>0.05</v>
      </c>
    </row>
    <row r="14" spans="2:16" x14ac:dyDescent="0.25">
      <c r="B14" s="6" t="s">
        <v>23</v>
      </c>
      <c r="C14" t="s">
        <v>26</v>
      </c>
    </row>
    <row r="15" spans="2:16" x14ac:dyDescent="0.25">
      <c r="B15" t="s">
        <v>8</v>
      </c>
    </row>
    <row r="16" spans="2:16" x14ac:dyDescent="0.25">
      <c r="B16" s="6" t="s">
        <v>24</v>
      </c>
      <c r="N16" t="s">
        <v>41</v>
      </c>
    </row>
    <row r="17" spans="2:19" x14ac:dyDescent="0.25">
      <c r="B17" s="6" t="s">
        <v>25</v>
      </c>
      <c r="N17" t="s">
        <v>42</v>
      </c>
    </row>
    <row r="18" spans="2:19" x14ac:dyDescent="0.25">
      <c r="N18" t="s">
        <v>44</v>
      </c>
    </row>
    <row r="19" spans="2:19" x14ac:dyDescent="0.25">
      <c r="C19" t="s">
        <v>9</v>
      </c>
      <c r="D19">
        <v>1</v>
      </c>
      <c r="E19">
        <v>2</v>
      </c>
      <c r="F19">
        <v>3</v>
      </c>
      <c r="G19">
        <v>4</v>
      </c>
      <c r="Q19">
        <v>0</v>
      </c>
      <c r="R19">
        <v>1</v>
      </c>
      <c r="S19">
        <v>2</v>
      </c>
    </row>
    <row r="20" spans="2:19" x14ac:dyDescent="0.25">
      <c r="B20" t="s">
        <v>10</v>
      </c>
      <c r="C20" s="9">
        <v>687000</v>
      </c>
      <c r="D20" s="10"/>
      <c r="E20" s="10"/>
      <c r="F20" s="10"/>
      <c r="G20" s="10"/>
      <c r="N20" t="s">
        <v>43</v>
      </c>
      <c r="Q20">
        <v>10000</v>
      </c>
      <c r="R20">
        <v>0</v>
      </c>
      <c r="S20">
        <v>0</v>
      </c>
    </row>
    <row r="21" spans="2:19" x14ac:dyDescent="0.25">
      <c r="B21" t="s">
        <v>11</v>
      </c>
      <c r="C21" s="10"/>
      <c r="D21" s="9">
        <v>96180</v>
      </c>
      <c r="E21" s="9">
        <v>97570</v>
      </c>
      <c r="F21" s="9">
        <v>33380</v>
      </c>
      <c r="G21" s="9">
        <v>394</v>
      </c>
      <c r="N21" t="s">
        <v>45</v>
      </c>
      <c r="Q21">
        <v>0</v>
      </c>
      <c r="R21">
        <v>900</v>
      </c>
      <c r="S21">
        <v>330</v>
      </c>
    </row>
    <row r="22" spans="2:19" s="5" customFormat="1" x14ac:dyDescent="0.25">
      <c r="B22" s="5" t="s">
        <v>12</v>
      </c>
      <c r="C22" s="5">
        <v>687000</v>
      </c>
      <c r="D22" s="5">
        <f>C22+D21</f>
        <v>783180</v>
      </c>
      <c r="E22" s="5">
        <f t="shared" ref="E22:G22" si="0">D22+E21</f>
        <v>880750</v>
      </c>
      <c r="F22" s="5">
        <f t="shared" si="0"/>
        <v>914130</v>
      </c>
      <c r="G22" s="5">
        <f t="shared" si="0"/>
        <v>914524</v>
      </c>
      <c r="N22" s="15" t="s">
        <v>46</v>
      </c>
      <c r="O22" s="16"/>
      <c r="P22" s="16"/>
      <c r="Q22" s="16"/>
      <c r="R22" s="16"/>
      <c r="S22" s="16"/>
    </row>
    <row r="23" spans="2:19" x14ac:dyDescent="0.25">
      <c r="B23" t="s">
        <v>27</v>
      </c>
      <c r="C23">
        <v>410900</v>
      </c>
      <c r="D23">
        <v>410900</v>
      </c>
      <c r="E23">
        <v>410900</v>
      </c>
      <c r="F23">
        <v>410900</v>
      </c>
      <c r="G23">
        <f>410900-82180</f>
        <v>328720</v>
      </c>
      <c r="N23" s="10" t="s">
        <v>47</v>
      </c>
      <c r="O23" s="10"/>
      <c r="P23" s="10"/>
      <c r="Q23" s="10">
        <v>0</v>
      </c>
      <c r="R23" s="10">
        <f>R21-Q21</f>
        <v>900</v>
      </c>
      <c r="S23" s="10">
        <f>S21-R21</f>
        <v>-570</v>
      </c>
    </row>
    <row r="24" spans="2:19" s="1" customFormat="1" x14ac:dyDescent="0.25">
      <c r="B24" s="1" t="s">
        <v>13</v>
      </c>
      <c r="C24" s="1">
        <f>C22-C23</f>
        <v>276100</v>
      </c>
      <c r="D24" s="1">
        <f t="shared" ref="D24:G24" si="1">D22-D23</f>
        <v>372280</v>
      </c>
      <c r="E24" s="1">
        <f t="shared" si="1"/>
        <v>469850</v>
      </c>
      <c r="F24" s="1">
        <f t="shared" si="1"/>
        <v>503230</v>
      </c>
      <c r="G24" s="1">
        <f t="shared" si="1"/>
        <v>585804</v>
      </c>
      <c r="N24" s="10" t="s">
        <v>48</v>
      </c>
      <c r="O24" s="10"/>
      <c r="P24" s="10"/>
      <c r="Q24" s="10">
        <f>Q20+Q23</f>
        <v>10000</v>
      </c>
      <c r="R24" s="10">
        <f t="shared" ref="R24:S24" si="2">R20+R23</f>
        <v>900</v>
      </c>
      <c r="S24" s="10">
        <f t="shared" si="2"/>
        <v>-570</v>
      </c>
    </row>
    <row r="25" spans="2:19" x14ac:dyDescent="0.25">
      <c r="B25" s="2" t="s">
        <v>14</v>
      </c>
      <c r="C25" s="2">
        <f>C23/C22</f>
        <v>0.59810771470160118</v>
      </c>
      <c r="D25" s="2">
        <f t="shared" ref="D25:G25" si="3">D23/D22</f>
        <v>0.52465589008912383</v>
      </c>
      <c r="E25" s="2">
        <f t="shared" si="3"/>
        <v>0.46653420380357652</v>
      </c>
      <c r="F25" s="2">
        <f t="shared" si="3"/>
        <v>0.44949843020139368</v>
      </c>
      <c r="G25" s="2">
        <f t="shared" si="3"/>
        <v>0.35944381995442437</v>
      </c>
      <c r="N25" s="10" t="s">
        <v>49</v>
      </c>
      <c r="O25" s="10"/>
      <c r="P25" s="10"/>
      <c r="Q25" s="10">
        <f>Q24</f>
        <v>10000</v>
      </c>
      <c r="R25" s="10">
        <f>Q25+R24</f>
        <v>10900</v>
      </c>
      <c r="S25" s="10">
        <f>R25+S24</f>
        <v>10330</v>
      </c>
    </row>
    <row r="26" spans="2:19" x14ac:dyDescent="0.25">
      <c r="B26" s="2" t="s">
        <v>15</v>
      </c>
      <c r="C26" s="2">
        <f>C24/C22</f>
        <v>0.40189228529839882</v>
      </c>
      <c r="D26" s="2">
        <f t="shared" ref="D26:G26" si="4">D24/D22</f>
        <v>0.47534410991087617</v>
      </c>
      <c r="E26" s="2">
        <f t="shared" si="4"/>
        <v>0.53346579619642354</v>
      </c>
      <c r="F26" s="2">
        <f t="shared" si="4"/>
        <v>0.55050156979860632</v>
      </c>
      <c r="G26" s="2">
        <f t="shared" si="4"/>
        <v>0.64055618004557557</v>
      </c>
      <c r="N26" s="10" t="s">
        <v>50</v>
      </c>
      <c r="O26" s="10"/>
      <c r="P26" s="10"/>
      <c r="Q26" s="10">
        <v>5000</v>
      </c>
      <c r="R26" s="10">
        <v>5000</v>
      </c>
      <c r="S26" s="10">
        <v>5000</v>
      </c>
    </row>
    <row r="27" spans="2:19" x14ac:dyDescent="0.25">
      <c r="B27" t="s">
        <v>16</v>
      </c>
      <c r="C27">
        <f>C25+C26</f>
        <v>1</v>
      </c>
      <c r="D27">
        <f t="shared" ref="D27:G27" si="5">D25+D26</f>
        <v>1</v>
      </c>
      <c r="E27">
        <f t="shared" si="5"/>
        <v>1</v>
      </c>
      <c r="F27">
        <f t="shared" si="5"/>
        <v>1</v>
      </c>
      <c r="G27">
        <f t="shared" si="5"/>
        <v>1</v>
      </c>
      <c r="N27" s="10" t="s">
        <v>51</v>
      </c>
      <c r="O27" s="10"/>
      <c r="P27" s="10"/>
      <c r="Q27" s="10">
        <f>Q25-Q26</f>
        <v>5000</v>
      </c>
      <c r="R27" s="10">
        <f t="shared" ref="R27:S27" si="6">R25-R26</f>
        <v>5900</v>
      </c>
      <c r="S27" s="10">
        <f t="shared" si="6"/>
        <v>5330</v>
      </c>
    </row>
    <row r="28" spans="2:19" x14ac:dyDescent="0.25">
      <c r="N28" s="10" t="s">
        <v>52</v>
      </c>
    </row>
    <row r="29" spans="2:19" x14ac:dyDescent="0.25">
      <c r="B29" t="s">
        <v>14</v>
      </c>
      <c r="C29">
        <v>0.59810771470160118</v>
      </c>
      <c r="D29">
        <v>0.52465589008912383</v>
      </c>
      <c r="E29">
        <v>0.46653420380357652</v>
      </c>
      <c r="F29">
        <v>0.44949843020139368</v>
      </c>
      <c r="G29">
        <v>0.35944381995442437</v>
      </c>
      <c r="N29" s="10" t="s">
        <v>53</v>
      </c>
      <c r="Q29">
        <f>Q27/Q25</f>
        <v>0.5</v>
      </c>
      <c r="R29">
        <f t="shared" ref="R29:S29" si="7">R27/R25</f>
        <v>0.54128440366972475</v>
      </c>
      <c r="S29">
        <f t="shared" si="7"/>
        <v>0.51597289448209105</v>
      </c>
    </row>
    <row r="30" spans="2:19" x14ac:dyDescent="0.25">
      <c r="B30" t="s">
        <v>15</v>
      </c>
      <c r="C30">
        <v>0.40189228529839882</v>
      </c>
      <c r="D30">
        <v>0.47534410991087617</v>
      </c>
      <c r="E30">
        <v>0.53346579619642354</v>
      </c>
      <c r="F30">
        <v>0.55050156979860632</v>
      </c>
      <c r="G30">
        <v>0.64055618004557557</v>
      </c>
      <c r="N30" s="10" t="s">
        <v>54</v>
      </c>
      <c r="Q30">
        <f>Q26/Q25</f>
        <v>0.5</v>
      </c>
      <c r="R30">
        <f t="shared" ref="R30:S30" si="8">R26/R25</f>
        <v>0.45871559633027525</v>
      </c>
      <c r="S30">
        <f t="shared" si="8"/>
        <v>0.48402710551790901</v>
      </c>
    </row>
    <row r="31" spans="2:19" x14ac:dyDescent="0.25">
      <c r="B31" s="6" t="s">
        <v>28</v>
      </c>
      <c r="C31" s="11">
        <f>C29*0.05+C26*0.099</f>
        <v>6.9692721979621536E-2</v>
      </c>
      <c r="D31" s="11">
        <f t="shared" ref="D31:G31" si="9">D29*0.05+D26*0.099</f>
        <v>7.3291861385632928E-2</v>
      </c>
      <c r="E31" s="11">
        <f t="shared" si="9"/>
        <v>7.6139824013624763E-2</v>
      </c>
      <c r="F31" s="11">
        <f t="shared" si="9"/>
        <v>7.697457692013171E-2</v>
      </c>
      <c r="G31" s="11">
        <f t="shared" si="9"/>
        <v>8.1387252822233205E-2</v>
      </c>
      <c r="N31" s="10" t="s">
        <v>55</v>
      </c>
      <c r="Q31">
        <f>SUM(Q29:Q30)</f>
        <v>1</v>
      </c>
      <c r="R31">
        <f t="shared" ref="R31:S31" si="10">SUM(R29:R30)</f>
        <v>1</v>
      </c>
      <c r="S31">
        <f t="shared" si="10"/>
        <v>1</v>
      </c>
    </row>
    <row r="32" spans="2:19" x14ac:dyDescent="0.25">
      <c r="B32" t="s">
        <v>29</v>
      </c>
      <c r="N32" s="10" t="s">
        <v>56</v>
      </c>
      <c r="Q32">
        <f>0.17*Q29+0.04*Q30</f>
        <v>0.10500000000000001</v>
      </c>
      <c r="R32">
        <f t="shared" ref="R32:S32" si="11">0.17*R29+0.04*R30</f>
        <v>0.11036697247706423</v>
      </c>
      <c r="S32">
        <f t="shared" si="11"/>
        <v>0.10707647628267185</v>
      </c>
    </row>
    <row r="33" spans="2:7" x14ac:dyDescent="0.25">
      <c r="B33" t="s">
        <v>38</v>
      </c>
    </row>
    <row r="35" spans="2:7" x14ac:dyDescent="0.25">
      <c r="B35" t="s">
        <v>17</v>
      </c>
      <c r="C35">
        <f>AVERAGE(C25:G25)</f>
        <v>0.47964801175002397</v>
      </c>
      <c r="D35" s="3">
        <v>0.48</v>
      </c>
    </row>
    <row r="36" spans="2:7" x14ac:dyDescent="0.25">
      <c r="B36" t="s">
        <v>18</v>
      </c>
      <c r="C36">
        <f>AVERAGE(C26:G26)</f>
        <v>0.52035198824997608</v>
      </c>
      <c r="D36" s="3">
        <v>0.52</v>
      </c>
    </row>
    <row r="38" spans="2:7" x14ac:dyDescent="0.25">
      <c r="B38" t="s">
        <v>20</v>
      </c>
      <c r="C38">
        <v>0.05</v>
      </c>
    </row>
    <row r="39" spans="2:7" x14ac:dyDescent="0.25">
      <c r="B39" t="s">
        <v>21</v>
      </c>
      <c r="C39">
        <f>0.03+1.15*0.06</f>
        <v>9.8999999999999991E-2</v>
      </c>
    </row>
    <row r="41" spans="2:7" x14ac:dyDescent="0.25">
      <c r="B41" s="5" t="s">
        <v>19</v>
      </c>
      <c r="C41">
        <f>C36*C39+C35*C38</f>
        <v>7.549724742424882E-2</v>
      </c>
      <c r="D41" s="4">
        <v>7.4999999999999997E-2</v>
      </c>
    </row>
    <row r="42" spans="2:7" x14ac:dyDescent="0.25">
      <c r="B42" s="6" t="s">
        <v>30</v>
      </c>
      <c r="C42" s="6"/>
    </row>
    <row r="43" spans="2:7" x14ac:dyDescent="0.25">
      <c r="B43" s="6" t="s">
        <v>31</v>
      </c>
      <c r="C43" s="6"/>
    </row>
    <row r="44" spans="2:7" x14ac:dyDescent="0.25">
      <c r="B44" s="6" t="s">
        <v>32</v>
      </c>
      <c r="C44" s="6"/>
    </row>
    <row r="45" spans="2:7" x14ac:dyDescent="0.25">
      <c r="C45">
        <v>0</v>
      </c>
      <c r="D45">
        <v>1</v>
      </c>
      <c r="E45">
        <v>2</v>
      </c>
      <c r="F45">
        <v>3</v>
      </c>
      <c r="G45">
        <v>4</v>
      </c>
    </row>
    <row r="46" spans="2:7" x14ac:dyDescent="0.25">
      <c r="B46" s="12" t="s">
        <v>33</v>
      </c>
      <c r="C46">
        <v>-687000</v>
      </c>
      <c r="D46">
        <v>1320</v>
      </c>
      <c r="E46">
        <v>59930</v>
      </c>
      <c r="F46">
        <v>156903</v>
      </c>
      <c r="G46">
        <v>683739</v>
      </c>
    </row>
    <row r="47" spans="2:7" x14ac:dyDescent="0.25">
      <c r="B47" s="12" t="s">
        <v>34</v>
      </c>
      <c r="C47">
        <f>1/(1+0.075)^C45</f>
        <v>1</v>
      </c>
      <c r="D47">
        <f t="shared" ref="D47:G47" si="12">1/(1+0.075)^D45</f>
        <v>0.93023255813953487</v>
      </c>
      <c r="E47">
        <f t="shared" si="12"/>
        <v>0.86533261222282321</v>
      </c>
      <c r="F47">
        <f t="shared" si="12"/>
        <v>0.80496056950960304</v>
      </c>
      <c r="G47">
        <f t="shared" si="12"/>
        <v>0.7488005297763749</v>
      </c>
    </row>
    <row r="48" spans="2:7" x14ac:dyDescent="0.25">
      <c r="B48" s="12" t="s">
        <v>28</v>
      </c>
      <c r="C48">
        <v>6.9692721979621536E-2</v>
      </c>
      <c r="D48">
        <v>7.3291861385632928E-2</v>
      </c>
      <c r="E48">
        <v>7.6139824013624763E-2</v>
      </c>
      <c r="F48">
        <v>7.697457692013171E-2</v>
      </c>
      <c r="G48">
        <v>8.1387252822233205E-2</v>
      </c>
    </row>
    <row r="49" spans="2:8" x14ac:dyDescent="0.25">
      <c r="B49" t="s">
        <v>35</v>
      </c>
      <c r="C49">
        <f>1/(1+C48)^C45</f>
        <v>1</v>
      </c>
      <c r="D49">
        <f t="shared" ref="D49:G49" si="13">1/(1+D48)^D45</f>
        <v>0.93171301859029088</v>
      </c>
      <c r="E49">
        <f t="shared" si="13"/>
        <v>0.86350049985017963</v>
      </c>
      <c r="F49">
        <f t="shared" si="13"/>
        <v>0.80054112213034845</v>
      </c>
      <c r="G49">
        <f t="shared" si="13"/>
        <v>0.73126538529563656</v>
      </c>
    </row>
    <row r="50" spans="2:8" x14ac:dyDescent="0.25">
      <c r="B50" s="12" t="s">
        <v>36</v>
      </c>
      <c r="C50">
        <f>C46*C47</f>
        <v>-687000</v>
      </c>
      <c r="D50">
        <f t="shared" ref="D50:G50" si="14">D46*D47</f>
        <v>1227.9069767441861</v>
      </c>
      <c r="E50">
        <f t="shared" si="14"/>
        <v>51859.383450513793</v>
      </c>
      <c r="F50">
        <f t="shared" si="14"/>
        <v>126300.72823776524</v>
      </c>
      <c r="G50">
        <f t="shared" si="14"/>
        <v>511984.12542876881</v>
      </c>
      <c r="H50">
        <f>SUM(C50:G50)</f>
        <v>4372.1440937920706</v>
      </c>
    </row>
    <row r="51" spans="2:8" x14ac:dyDescent="0.25">
      <c r="B51" s="12" t="s">
        <v>37</v>
      </c>
      <c r="C51">
        <f>C46*C49</f>
        <v>-687000</v>
      </c>
      <c r="D51">
        <f t="shared" ref="D51:G51" si="15">D46*D49</f>
        <v>1229.861184539184</v>
      </c>
      <c r="E51">
        <f t="shared" si="15"/>
        <v>51749.584956021266</v>
      </c>
      <c r="F51">
        <f t="shared" si="15"/>
        <v>125607.30368561807</v>
      </c>
      <c r="G51">
        <f t="shared" si="15"/>
        <v>499994.66327665327</v>
      </c>
      <c r="H51">
        <f>SUM(C51:G51)</f>
        <v>-8418.5868971681921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Elsa Maria Fontainha</cp:lastModifiedBy>
  <dcterms:created xsi:type="dcterms:W3CDTF">2015-04-14T09:30:43Z</dcterms:created>
  <dcterms:modified xsi:type="dcterms:W3CDTF">2018-02-19T10:48:22Z</dcterms:modified>
</cp:coreProperties>
</file>